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B:\Олеся\СНТ Цветочный ПП и ПМ Пелипенко\СНТ Цветочный ПП и ПМ Пелипенко\ПЗ\"/>
    </mc:Choice>
  </mc:AlternateContent>
  <xr:revisionPtr revIDLastSave="0" documentId="13_ncr:1_{074B5A45-2AC2-4A49-9BFA-4E5BACECD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GoBack" localSheetId="0">Лист1!$AT$7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2" i="1" l="1"/>
  <c r="CU2" i="1" l="1"/>
  <c r="AZ2" i="1" l="1"/>
  <c r="DB2" i="1" l="1"/>
  <c r="CW2" i="1" l="1"/>
  <c r="CZ2" i="1" l="1"/>
  <c r="CO2" i="1"/>
  <c r="CS2" i="1" s="1"/>
  <c r="CM2" i="1"/>
  <c r="CN2" i="1" s="1"/>
  <c r="CK2" i="1"/>
  <c r="CD2" i="1"/>
  <c r="CC2" i="1"/>
  <c r="BU2" i="1"/>
  <c r="BT2" i="1"/>
  <c r="BO2" i="1"/>
  <c r="BL2" i="1"/>
  <c r="BM2" i="1" l="1"/>
  <c r="BQ2" i="1"/>
  <c r="BR2" i="1" s="1"/>
  <c r="BF2" i="1"/>
  <c r="CQ2" i="1"/>
  <c r="BH2" i="1"/>
  <c r="BI2" i="1" s="1"/>
  <c r="BX2" i="1"/>
  <c r="BJ2" i="1"/>
  <c r="BV2" i="1" s="1"/>
  <c r="BZ2" i="1"/>
  <c r="BK2" i="1"/>
  <c r="BA2" i="1"/>
  <c r="BG2" i="1"/>
  <c r="BB2" i="1" l="1"/>
  <c r="BD2" i="1" s="1"/>
  <c r="BE2" i="1" s="1"/>
  <c r="H2" i="1"/>
  <c r="K2" i="1" l="1"/>
  <c r="CE2" i="1"/>
  <c r="CI2" i="1"/>
  <c r="CR2" i="1"/>
  <c r="CP2" i="1"/>
  <c r="CG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C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сделать расчет в интернете</t>
        </r>
      </text>
    </comment>
    <comment ref="BJ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с/п -52
Для города - 65</t>
        </r>
      </text>
    </comment>
    <comment ref="BK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города -123
для с/п -127</t>
        </r>
      </text>
    </comment>
    <comment ref="BN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Больще чем в предыдущем столбике</t>
        </r>
      </text>
    </comment>
    <comment ref="BP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проекту выбрать участок</t>
        </r>
      </text>
    </comment>
    <comment ref="BS1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вбить площадь получившегося участка</t>
        </r>
      </text>
    </comment>
    <comment ref="BW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 менее 20</t>
        </r>
      </text>
    </comment>
    <comment ref="BY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 менее 5 кв м</t>
        </r>
      </text>
    </comment>
    <comment ref="BZ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данные из местных норм</t>
        </r>
      </text>
    </comment>
    <comment ref="CB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если игры менее 20, если больше откорректировать</t>
        </r>
      </text>
    </comment>
    <comment ref="CH1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Площадь общая под дороги с озеленением и тротуарами из проекта</t>
        </r>
      </text>
    </comment>
    <comment ref="CX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 местных норм для Новотаманки таб 1.2</t>
        </r>
      </text>
    </comment>
  </commentList>
</comments>
</file>

<file path=xl/sharedStrings.xml><?xml version="1.0" encoding="utf-8"?>
<sst xmlns="http://schemas.openxmlformats.org/spreadsheetml/2006/main" count="162" uniqueCount="157">
  <si>
    <t>Номер заказа</t>
  </si>
  <si>
    <t>адрес</t>
  </si>
  <si>
    <t>Нас. Пункт где</t>
  </si>
  <si>
    <t xml:space="preserve">НП в РП </t>
  </si>
  <si>
    <t>кад квартала № 23:30:</t>
  </si>
  <si>
    <t xml:space="preserve">кад участка № </t>
  </si>
  <si>
    <t>S участка,кв м</t>
  </si>
  <si>
    <t>S участка,га</t>
  </si>
  <si>
    <t>S участка под жилье,га</t>
  </si>
  <si>
    <t>численность</t>
  </si>
  <si>
    <t>плотность</t>
  </si>
  <si>
    <t>Поселение РП</t>
  </si>
  <si>
    <t>Поселение кого</t>
  </si>
  <si>
    <t>сельское</t>
  </si>
  <si>
    <t>сельского</t>
  </si>
  <si>
    <t>ГП</t>
  </si>
  <si>
    <t>НГП МО ТР</t>
  </si>
  <si>
    <t>НГП поселения</t>
  </si>
  <si>
    <t>ПЗЗ поселения</t>
  </si>
  <si>
    <t>Климат</t>
  </si>
  <si>
    <t>Рельеф</t>
  </si>
  <si>
    <t>Земля</t>
  </si>
  <si>
    <t>Расоложение участка</t>
  </si>
  <si>
    <t>В зоне сейчас</t>
  </si>
  <si>
    <t>Зона будет</t>
  </si>
  <si>
    <t>Рельеф участка</t>
  </si>
  <si>
    <t>Датамесяц</t>
  </si>
  <si>
    <t>Абсолютные отметки</t>
  </si>
  <si>
    <t>Назначение выдел зоны</t>
  </si>
  <si>
    <t>Параметры застройки</t>
  </si>
  <si>
    <t>Дата проекта</t>
  </si>
  <si>
    <t>Масштаб</t>
  </si>
  <si>
    <t>Схема террит планир</t>
  </si>
  <si>
    <t>решением X сессии Совета муниципального образования Темрюкский район VI созыва от 25 марта 2016 года № 100 «О внесении изменений в решение XLII сессии Совета муниципального образования Темрюкский район IV созыва от 30 марта 2007 года № 616 «Об утверждении «Схемы территориального планирования муниципального образования Темрюкский район»);</t>
  </si>
  <si>
    <t>Законы</t>
  </si>
  <si>
    <t>ПоПП</t>
  </si>
  <si>
    <t>Цель ПП</t>
  </si>
  <si>
    <t>Подцель ПП</t>
  </si>
  <si>
    <t>Геология</t>
  </si>
  <si>
    <t>Геодезия</t>
  </si>
  <si>
    <t xml:space="preserve">Гидрогео </t>
  </si>
  <si>
    <t>ФМС грунта</t>
  </si>
  <si>
    <t>спец грунт</t>
  </si>
  <si>
    <t>геопроцесы</t>
  </si>
  <si>
    <t>археология</t>
  </si>
  <si>
    <t>границы</t>
  </si>
  <si>
    <t>П огран участка</t>
  </si>
  <si>
    <t>Участки для</t>
  </si>
  <si>
    <t xml:space="preserve"> г. Темрюке</t>
  </si>
  <si>
    <t xml:space="preserve"> г. Темрюк</t>
  </si>
  <si>
    <t xml:space="preserve">Темрюкского </t>
  </si>
  <si>
    <t xml:space="preserve">Темрюкское </t>
  </si>
  <si>
    <t>городское</t>
  </si>
  <si>
    <t>городского</t>
  </si>
  <si>
    <t>1:1000</t>
  </si>
  <si>
    <t>смешанной жилой застройки – Ж-2.</t>
  </si>
  <si>
    <t>где</t>
  </si>
  <si>
    <t>наименование проекта</t>
  </si>
  <si>
    <t>Заказчик</t>
  </si>
  <si>
    <t>Проезд</t>
  </si>
  <si>
    <t xml:space="preserve">  -  федеральный закон от 29.12.2004 N 191-ФЗ "О введении в действие Градостроительного кодекса РФ" (актуальной редакции);
- земельный кодекс РФ;
- федеральный закон от 25.10.2001 N 137-ФЗ "О введении в действие Земельного кодекса РФ" (актуальной редакции);
- федеральный закон "О введении в действие Жилищного кодекса РФ" от 29.12.2004      N 189-ФЗ (актуальной редакции);
- федеральный закон "Об объектах культурного наследия (памятниках истории и культуры) народов РФ" от 25.06.2002 N 73-ФЗ (актуальной редакции);
- постановление Правительства РФ от 13.03.2020 N 279 «Об информационном обеспечении градостроительной деятельности" ;
- постановление Правительства РФ от 26 июля 2017 года № 884 «Об утверждении Правил подготовки документации по планировке территории, подготовка которой осуществляется на основании решений уполномоченных федеральных органов исполнительной власти, и принятия уполномоченными федеральными органами исполнительной власти решений об утверждении документации по планировке территории для размещения объектов федерального значения и иных объектов капитального стротельства, размещение которых планируется на территориях двух и более субъектов Российской Федерации» (актуальной редакции);
- закон Краснодарского края от 23 июля 2015 г. N 3223-КЗ "Об объектах культурного наследия (памятниках истории и культуры) народов Российской Федерации, расположенных на территории Краснодарского края" (актуальной редакции);
- закон Краснодарского края от 21 июля 2008 г. N 1540-КЗ «Градостроительный кодекс Краснодарского края» (актуальной редакции);
- приказ департамента по архитектуре и градостроительству Краснодарского края от 16.04.2015 N 78 "Об утверждении нормативов градостроительного проектирования Краснодарского края" (актуальной редакции);
- СП 42.13330.2016 Градостроительство. Планировка и застройка городских и сельских поселений (актуализированная ред. СНиП 2.07.01-89*)</t>
  </si>
  <si>
    <t>письмо археологии</t>
  </si>
  <si>
    <t>кол уч ижс</t>
  </si>
  <si>
    <t>жителей</t>
  </si>
  <si>
    <t>вода</t>
  </si>
  <si>
    <t>вода тыс</t>
  </si>
  <si>
    <t>вода магазин</t>
  </si>
  <si>
    <t>всего вода</t>
  </si>
  <si>
    <t>водоотведение</t>
  </si>
  <si>
    <t>газ</t>
  </si>
  <si>
    <t>электрика</t>
  </si>
  <si>
    <t>отходы</t>
  </si>
  <si>
    <t>отходы тыс</t>
  </si>
  <si>
    <t>садик</t>
  </si>
  <si>
    <t>школа</t>
  </si>
  <si>
    <t>магазин</t>
  </si>
  <si>
    <t>маг от числа</t>
  </si>
  <si>
    <t>расчет маг</t>
  </si>
  <si>
    <t>расчет маг зу</t>
  </si>
  <si>
    <t>выделено зу маг</t>
  </si>
  <si>
    <t>Р Зеленки</t>
  </si>
  <si>
    <t>Р зеленка 50%</t>
  </si>
  <si>
    <t>зеленка выделен зу</t>
  </si>
  <si>
    <t>зеленка 70%</t>
  </si>
  <si>
    <t>зеленка 30%</t>
  </si>
  <si>
    <t>игры</t>
  </si>
  <si>
    <t>игры выделено</t>
  </si>
  <si>
    <t>взрослые</t>
  </si>
  <si>
    <t>взрослые выделено</t>
  </si>
  <si>
    <t>спорт</t>
  </si>
  <si>
    <t>спорт выделен зу</t>
  </si>
  <si>
    <t>зелень</t>
  </si>
  <si>
    <t>пл зел</t>
  </si>
  <si>
    <t>пл общз</t>
  </si>
  <si>
    <t>% жилья</t>
  </si>
  <si>
    <t>% зел</t>
  </si>
  <si>
    <t>разница</t>
  </si>
  <si>
    <t>дороги</t>
  </si>
  <si>
    <t>% дороги</t>
  </si>
  <si>
    <t>зелень из код 12</t>
  </si>
  <si>
    <t>зелень из код 13 га</t>
  </si>
  <si>
    <t>дороги и тротуары из код 12 га</t>
  </si>
  <si>
    <t>общ</t>
  </si>
  <si>
    <t>% общей зелени с код.12</t>
  </si>
  <si>
    <t>застройка кв м</t>
  </si>
  <si>
    <t>плотность застройки</t>
  </si>
  <si>
    <t>насел тыс</t>
  </si>
  <si>
    <t>плот нас</t>
  </si>
  <si>
    <t>застройки тыс кв.м</t>
  </si>
  <si>
    <t>протяженность дорог  в м</t>
  </si>
  <si>
    <t>протяженность дорог  в км</t>
  </si>
  <si>
    <t>Ширина тротуара</t>
  </si>
  <si>
    <t>Стоянка маг расчетная</t>
  </si>
  <si>
    <t>норма  стоянки для маг</t>
  </si>
  <si>
    <t>стоянка мест маг принята</t>
  </si>
  <si>
    <t>10% МГН</t>
  </si>
  <si>
    <t>10% МГН принято</t>
  </si>
  <si>
    <t>Итого парков мест</t>
  </si>
  <si>
    <t>Принятая площадь магазина</t>
  </si>
  <si>
    <t>актуальной редакции</t>
  </si>
  <si>
    <t>перераспределения земельных участков; формирования земельных участков для размещения объектов капитального строительства с целью  проживания граждан и ведение садоводства; выделения объектов планировочной структуры; установления границ земельных участков; установления границ территории общего пользования; установления границ планируемого размещения объектов капитального строительства; определения местоположения границ образуемых  и изменяемых участков; установления, изменения красных линий; уточнения видов разрешенного использования земельных участков</t>
  </si>
  <si>
    <t>для осуществление отдыха и (или) выращивания гражданами для собственных нужд  сельхозяйственных культур и размещение для собственных нужд садового дома</t>
  </si>
  <si>
    <t>для  осуществление отдыха и (или) выращивания гражданами для собственных нужд  сельхозяйственных культур, размещение для собственных нужд садового дома и выделения территории общего пользования, с размещением проездов, подъездных путей к участкам, тротуаров, зон зеленых насаждений общего пользования.</t>
  </si>
  <si>
    <t>Отчет гидрометеолог</t>
  </si>
  <si>
    <t>Директор</t>
  </si>
  <si>
    <t>Краснодарский край, Темрюкский район, г. Темрюк</t>
  </si>
  <si>
    <t>23:30:1203000</t>
  </si>
  <si>
    <t>в юго-восточной части г. Темрюка</t>
  </si>
  <si>
    <t xml:space="preserve">Границы зон с особыми условиями использования территории, отображены в графическом материале настоящего проекта в томе 2.2 (чертеж - ПП-5). 
К ограничениям природного характера на рассматриваемой территории относятся фоновая сейсмичность площадки строительства 8 баллова, также неблагоприятные климатические и гидрологические процессы: ураганы, шквальные ветры, грозы, шквальные ливни, гололед, туман.   
 </t>
  </si>
  <si>
    <t>По климатическому районированию для строительства (СП
131.13330.2012) территория изысканий относится к району III и подрайону III Б, для которого характерны следующие природно-климатические условия: отрицательные температуры воздуха в зимний период и жаркое лето, большая интенсивность солнечной радиации, небольшой снежный покров.
Средняя максимальная температура самого теплого месяца – июля равна
36,4°С. Средняя минимальная температура самого холодного месяца – января
равна -23,9°С. Средняя месячная и годовая температура воздуха 11,9°С.
Среднее годовое количество осадков составило 561,9 мм, суточный максимум осадков составил 83,2 мм.
Ветровой режим характеризуется явным преобладанием в течение всего года ветров восточных и западных румбов. Повторяемость ветров северо- восточного направления составляет для поста Темрюк-Порт 15%, восточного – 21%, юго-западного – 15%, западного – 8%. Максимальной скоростью обладают ветра западного направления, но большей повторяемостью обладают
ветра восточного направления. Относительная влажность воздуха в течение года значительная. В холодный период года она составляет 80 — 90%, а в теплый 55 — 75%.
Согласно данным СП 20.13330.2011, для исследуемого района принимаются:
• по расчетному значению веса снегового покрова – район II (карта 1);
• по средней скорости ветра, м/с, за зимний период – район 5 (карта 2);
• по расчетному значению давления ветра – район IV (карта 3, 3г);
• по толщине стенки гололеда – район IV (карта 4, 4а);
• по средней месячной температуре воздуха, °С, в январе – (-0)°С (карта 5);
• по средней месячной температуре воздуха, °С, в июле – +25°С (карта 6);
• по отклонению средней температуры воздуха наиболее холодных суток от средней месячной температуры, °С, в январе – +15°С (карта 7).
Нормативная глубина сезонного промерзания глинистых грунтов – 0,8 м.
В геоморфологическом отношении исследуемая площадка приурочена к низменной дельтовой аккумулятивной равнине, расположена в пределах правобережной I надпойменной террасы реки Кубань.
Рельеф участка относительно ровный, заросший травой и кустарником.
Абсолютные отметки поверхности земли колеблются от 14,89 м до 15,00 м.
Площадка изысканий расположена на пустыре, свободна от построек и на момент изысканий в хозяйственном отношении не использовалась. Из опасных геологических процессов, на исследуемой территории, выявлено подтопление, заболачивание и плоскостной смыв со склонов г. Гнилой.
Воздействие техногенной нагрузки на участке изысканий незначительно.</t>
  </si>
  <si>
    <t>В геологическом строении исследуемого участка принимают участие породы четвертичной системы, представленные почвой супесчаной (еQIV), делювиальными супесями, суглинками и глинами (dQIV, dQIII), аллювиальными песками (aQII, aQI).
В процессе производства буровых работ в пределах участка изысканий скважинами глубиной до 30,0 м вскрыты сверху – вниз следующие разности, а их пространственная изменчивость отражена на инженерно-геологических разрезах (приложение 2.3):
Слой 1 (еQIV) – почва супесчаная, темно-бурая, твердая, песчанистая, с остатками корневой системы растений.
Вскрыт повсеместно в скважинах с поверхности земли до глубины 0,5 – 0,7 м.
Мощность слоя изменяется от 0,5 до 0,7 м.
Слой 2 (dQIV) – супесь коричневато-бурая, пластичная, песчанистая.
Вскрыт повсеместно в скважинах с глубины 0,5 – 0,7 м до глубины 1,9 – 2,4 м.
Мощность слоя изменяется от 1,3 до 1,7 м.
Слой 3 (dQIV) – суглинок коричневато-бурый, тугопластичный, тяжелый песчанистый, с пятнами оглиения, с включениями дресвы карбонатов до 10 %.
Вскрыт повсеместно в скважинах с глубины 1,9 – 2,4 м до глубины 7,0 – 7,7 м.
Мощность слоя изменяется от 4,9 до 5,7 м.
Слой 4 (dQIV) – супесь коричневато-бурая, пластичная, песчанистая.
Вскрыт повсеместно в скважинах с глубины 7,0 – 7,7 м до глубины 7,8 – 8,7 м.
Мощность слоя изменяется от 0,5 до 1,3 м.
Слой 5 (dQIV) – суглинок коричневато-бурый, тугопластичный, тяжелый песчанистый, с пятнами оглиения, с включениями дресвы карбонатов до 10 %.
Вскрыт повсеместно в скважинах с глубины 7,8 – 8,7 м до глубины 8,9 – 9,5 м.
Мощность слоя изменяется от 0,8 до 1,3 м.
Слой 6 (dQIII) – глина серая, легкая песчанистая, полутвердая, с включениями дресвы карбонатов до 5 %.
Вскрыт повсеместно в скважинах с глубины 8,9 – 9,5 м до глубины 10,8 – 11,8 м.
Мощность слоя изменяется от 1,5 до 2,6 м.
Слой 7 (аQII) – песок мелкий, серовато-бурый, средней плотности, водонасыщенный, с гнездами и линзами глины серой, тугопластичной, мощностью 3 – 10 см.
Вскрыт повсеместно в скважинах с глубины 10,8 – 11,8 м до глубины 15,8 – 17,0 м.
Мощность слоя изменяется от 4,8 до 5,5 м.
Слой 8 (aQI) – песок пылеватый, серый, плотный, водонасыщенный.
Вскрыт повсеместно в скважинах с глубины от 15,8 – 17,0 м до разведанных 30,0 м.
На полную мощность слой не вскрыт. Максимально вскрытая мощность слоя составляет 13,7 м.</t>
  </si>
  <si>
    <t xml:space="preserve">Гидрогеологические условия участка характеризуются наличием в пределах разведанных глубин одного водоносного горизонта.
На момент проведения полевых работ (май 2023 года) грунтовые воды вскрыты всеми скважинами на глубине 1,55 – 2,00 м от поверхности земли.
Согласно приложению «И» СП 11-105-97 ч. II, участок изысканий относится к постоянно подтопленному в естественных условиях I (I-А-1).
Водоносный горизонт безнапорный. Область питания находится в пределах и за пределами площадки изысканий. Источником питания водоносного горизонта являются атмосферные осадки. Колебания уровня зависят от сезонных климатических факторов.
Сезонные колебания уровня грунтовых вод составляют 1,0 – 2,0 м.
В отдельные периоды года, вследствие обильного выпадения осадков и таяния снегов, а также в ходе застройки объектами гражданского назначения с комплексом водонесущих коммуникаций, возможен подъем уровня грунтовых вод по всей площадке до глубин 0,05 – 0,50 м от дневной поверхности земли, что соответствует абсолютной отметке 18,09 м, а в местах понижения рельефа возможен выход грунтовых вод на дневную поверхность и затопление территории.
Значения коэффициентов фильтрации грунтов рекомендуется принять в соответствии со значениями, приведенными в главе 5 и в сводной таблице нормативных и расчетных значений физико-механических свойств грунтов по ИГЭ.
</t>
  </si>
  <si>
    <t>Рельеф участка относительно ровный, заросший травой и кустарником.
Абсолютные отметки поверхности земли колеблются от 14,89 м до 15,00 м.
Площадка изысканий расположена на пустыре, свободна от построек и на момент изысканий в хозяйственном отношении не использовалась. Из опасных геологических процессов, на исследуемой территории, выявлено подтопление, заболачивание и плоскостной смыв со склонов г. Гнилой.
Воздействие техногенной нагрузки на участке изысканий незначительно.</t>
  </si>
  <si>
    <t>На основании выполненных полевых и лабораторных исследований грунтов на участке изысканий выделено 7 инженерно-геологических элементов (ИГЭ).
Почва супесчаная (слой 1) в качестве грунтов основания проектируемых
сооружений не рекомендуется; для этого грунта приводятся характеристики только физических свойств.
Ввиду идентичных характеристик физико-механических свойств грунты слоев 3 и 5 были объединены в ИГЭ – 3.
Грунты ИГЭ – 1, участка изысканий, согласно ГОСТ 25100-2011, относятся к классу – дисперсных, к подклассу – связных, к типу – элювиальных, к подтипу – образованных в результате биологического выветривания, к виду – минеральных, к подвиду – почв.
Грунты ИГЭ – 2 – 5, согласно ГОСТ 25100-2011, относятся к классу – дисперсных, к подклассу – связных, к типу – осадочных, к подтипу – делювиальных, к виду – минеральных, к подвиду – глинистых грунтов.
Грунты ИГЭ – 6, 7, согласно ГОСТ 25100-2011, относятся к классу – дисперсных, к подклассу – несвязных, к типу – осадочных, к подтипу – аллювиальных, к виду – минеральных, к подвиду – пескам.
Инженерно-геологический элемент 1 (еQIV) – почва супесчаная, темно- бурая, твердая, песчанистая, с остатками корневой системы растений.
Вскрыт повсеместно в скважинах с поверхности земли до глубины 0,5 – 0,7 м.
Мощность слоя изменяется от 0,5 до 0,7 м.
Согласно номенклатуре ГОСТ 25100-2011 грунты ИГЭ – 1 относятся к супесям твердым, песчанистым.
Характеристики физических свойств грунта ИГЭ – 1 следующие:
ρн = 18,0 кН/м3
ρ1 = 17,8 кН/м3
ρ2 = 17,9 кН/м3
Норма снятия плодородного слоя равна 0,6 м (за нижнюю границу нормы снятия плодородного слоя принято значение 2,0 %, согласно ГОСТ 17.5.3.06-85, п. 2.1.1). Содержание гумуса составляет 2,14 % .
Категория грунтов по сейсмическим свойствам – третья [10].
Коэффициент фильтрации Кф = 1,0 м/сут [28].
Инженерно-геологический элемент 2 (dQIV) – супесь коричневато- бурая, пластичная, песчанистая.
Вскрыт повсеместно в скважинах с глубины 0,5 – 0,7 м до глубины 1,9 – 2,4 м.
Мощность слоя изменяется от 1,3 до 1,7 м.
Согласно номенклатуре ГОСТ 25100-2011 грунты ИГЭ – 2 относятся к супесям пластичным, песчанистым.
Компрессионный модуль деформации грунта при естественной влажности равен 3,48 МПа.
Модуль деформации при естественной влажности с поправочным коэффициентом (mк = 3,15), согласно СП 22.13330.2011, равен 10,96 МПа, который принимается в качестве расчетного значения.
Прочностные и деформационные свойства грунтов ИГЭ – 2 по данным лабораторных исследований и согласно СП 22.13330.2011 следующие:
Сн = 11 кПа ϕн = 22о ρн = 19,5 кН/м3
С1 = 9 кПа (при α = 0,95) ϕ1 = 22о ρ1 = 19,3 кН/м3
С2 = 10 кПа (при α = 0,85) ϕ2 = 22о ρ2 = 19,4 кН/м3
Ео = 11 МПа
Грунты ИГЭ – 2 просадочными свойствами не обладают.
Категория грунтов по сейсмическим свойствам – третья [10].
Коэффициент Пуассона υ = 0,35 [5].
Коэффициент фильтрации Кф = 1,0 м/сут [28].
Коэффициент постели грунтов ks = 1,10*104 кН/м3 [36].
Инженерно-геологический элемент 3 (dQIV) – суглинок коричневато- бурый, тугопластичный, тяжелый песчанистый, с пятнами оглиения, с включениями дресвы карбонатов до 10 %.
Вскрыт повсеместно в скважинах: с глубины 1,9 – 2,4 м до глубины 7,0 – 7,7 м; с глубины 7,8 – 8,7 м до глубины 8,9 – 9,5 м.
Суммарная мощность слоя изменяется от 6,0 до 6,5 м.
Согласно номенклатуре ГОСТ 25100-2011 грунты ИГЭ – 3 относятся к суглинкам тугопластичным, тяжелым песчанистым.
Компрессионный модуль деформации грунта при естественной влажности равен 3,79 МПа.
Модуль деформации при естественной влажности с поправочным коэффициентом (mк = 4,24), согласно СП 22.13330.2011, равен 16,07 МПа.
По данным статического зондирования модуль деформации грунтов равен 15,91 МПа, который принимается в качестве расчетного значения.
Прочностные и деформационные свойства грунтов по данным статического зондирования, лабораторных исследований и согласно СП 22.13330.2011 следующие:
Сн = 25 кПа ϕн = 20о ρн = 19,7 кН/м3
С1 = 23 кПа (при α = 0,95) ϕ1 = 20о ρ1 = 19,5 кН/м3
С2 = 24 кПа (при α = 0,85) ϕ2 = 20о ρ2 = 19,6 кН/м3
Ео = 16 МПа
Грунты ИГЭ – 3 просадочными свойствами не обладают.
Категория грунтов по сейсмическим свойствам – вторая [10].
Коэффициент Пуассона υ = 0,35 [5].
Коэффициент фильтрации Кф = 0,1 м/сут [28].
Коэффициент постели грунтов ks = 2,10*104 кН/м3 [36].
Инженерно-геологический элемент 4 (dQIV) – супесь коричневато- бурая, пластичная, песчанистая.
Вскрыт повсеместно в скважинах с глубины 7,0 – 7,7 м до глубины 7,8 – 8,7 м.
Мощность слоя изменяется от 0,5 до 1,3 м.
Согласно номенклатуре ГОСТ 25100-2011 грунты ИГЭ – 4 относятся к супесям пластичным, песчанистым.
Компрессионный модуль деформации грунта при естественной влажности равен 4,60 МПа.
Модуль деформации при естественной влажности с поправочным коэффициентом (mк = 1,32), согласно СП 22.13330.2011, равен 6,07 МПа, который принимается в качестве расчетного значения.
Прочностные и деформационные свойства грунтов ИГЭ – 4 по данным лабораторных исследований и согласно СП 22.13330.2011 следующие:
Сн = 9 кПа ϕн = 18о ρн = 18,8 кН/м3
С1 = 8 кПа (при α = 0,95) ϕ1 = 18о ρ1 = 18,7 кН/м3
С2 = 8 кПа (при α = 0,85) ϕ2 = 18о ρ2 = 18,7 кН/м3
Ео = 6,1 МПа
Грунты ИГЭ – 4 просадочными свойствами не обладают.
Категория грунтов по сейсмическим свойствам – третья [10].
Коэффициент Пуассона υ = 0,35 [5].
Коэффициент фильтрации Кф = 1,0 м/сут [28].
Коэффициент постели грунтов ks = 0,68*104 кН/м3 [36].
Инженерно-геологический элемент 5 (dQIII) – глина серая, легкая песчанистая, полутвердая, с включениями дресвы карбонатов до 5 %.
Вскрыт повсеместно в скважинах с глубины 8,9 – 9,5 м до глубины 10,8 – 11,8 м.
Мощность слоя изменяется от 1,5 до 2,6 м.
Согласно номенклатуре ГОСТ 25100-2011 грунты ИГЭ – 5 относятся к глинам полутвердым, легким песчанистым.
Компрессионный модуль деформации грунта при естественной влажности равен 3,54 МПа.
Модуль деформации при естественной влажности с поправочным коэффициентом (mк = 6,00), согласно СП 22.13330.2011, равен 21,24 МПа.
Прочностные и деформационные свойства грунтов по данным лабораторных исследований и согласно СП 22.13330.2011 следующие:
Сн = 63 кПа ϕн = 19о ρн = 20,2 кН/м3
С1 = 58 кПа (при α = 0,95) ϕ1 = 19о ρ1 = 20,0 кН/м3
С2 = 60 кПа (при α = 0,85) ϕ2 = 19о ρ2 = 20,1 кН/м3
Ео = 21 МПа
Грунты ИГЭ – 5 набухающими свойствами не обладают. Величина свободного относительного набухания в ПНГ εsw = 0,01.
Категория грунтов по сейсмическим свойствам – вторая [10].
Коэффициент Пуассона υ = 0,31 [5].
Коэффициент фильтрации Кф = 0,001 м/сут [28].
Коэффициент постели грунтов ks = 3,30*104 кН/м3 [36].
Инженерно-геологический элемент 6 (аQII) – песок мелкий, серовато- бурый, средней плотности, водонасыщенный, с гнездами и линзами глины серой, тугопластичной, мощностью 3 – 10 см.
Вскрыт повсеместно в скважинах с глубины 10,8 – 11,8 м до глубины 15,8 – 17,0 м.
Мощность слоя изменяется от 4,8 до 5,5 м.
Согласно номенклатуре ГОСТ 25100-2011 грунты ИГЭ – 6 относятся к пескам мелким, средней плотности, водонасыщенным, неоднородным
Прочностные и деформационные свойства грунтов по данным лабораторных исследований и согласно СП 22.13330.2011 следующие:
Сн = 2 кПа ϕн = 34о ρн = 20,0 кН/м3
Ср = 1 кПа ϕ1 = 31о ρ1 = 19,8 кН/м3 (при α = 0,95)
ϕ2 = 32о ρ2 = 19,9 кН/м3 (при α = 0,85)
Ео = 30 МПа
Степень неоднородности гранулометрического состава Cu = 3,07 д.ед. .
Угол естественного откоса: сухой 31°, под водой 27°.
Категория грунтов по сейсмическим свойствам – третья [10].
Коэффициент Пуассона υ = 0,30 [5].
Коэффициент фильтрации Кф = 10,0 м/сут [28].
Коэффициент постели грунтов ks = 6,30*104 кН/м3 [36].
Инженерно-геологический элемент 7 (аQI) – песок пылеватый, серый, плотный, водонасыщенный.
Вскрыт повсеместно в скважинах с глубины от 15,8 – 17,0 м до разведанных 30,0 м.
На полную мощность слой не вскрыт. Максимально вскрытая мощность слоя составляет 13,7 м.
Согласно номенклатуре ГОСТ 25100-2011 грунты ИГЭ – 7 относятся к пескам пылеватым, плотным, водонасыщенным, неоднородным.
Плотность сложения песков рекомендуется принимать по данным лабораторных исследований – плотные.
Прочностные и деформационные свойства грунтов по данным лабораторных исследований и согласно СП 22.13330.2011 следующие:
Сн = 6 кПа ϕн = 33о ρн = 20,4 кН/м3
Ср = 4 кПа ϕр = 30о ρ1 = 20,2 кН/м3 (при α = 0,95)
ρ2 = 20,3 кН/м3 (при α = 0,85)
Ео = 26 МПа
Степень неоднородности гранулометрического состава Cu = 4,50 д.ед.
Угол естественного откоса: сухой 32°, под водой 26°.
Категория грунтов по сейсмическим свойствам – третья [10].
Коэффициент Пуассона υ = 0,30 [5].
Коэффициент фильтрации Кф = 10,0 м/сут [28].
Коэффициент постели грунтов ks = 4,9*104 кН/м3 [36].</t>
  </si>
  <si>
    <t xml:space="preserve">На площадке предполагаемого строительства специфические грунты не распространены.
</t>
  </si>
  <si>
    <t>В пределах участка изысканий к опасным геологическим и инженерно- геологическим процессам относится повышенная сейсмичность, подтопление, затопление и плоскостной смыв со склонов г. Гнилой.
7.1. Фоновая сейсмичность района (г. Темрюк) по карте ОСР-2015-А – 8 баллов. По результатам изысканий установлено: категория грунтов ИГЭ – 3, 5 по сейсмическим свойствам – вторая, категория грунтов ИГЭ – 1, 2, 4, 6, 7 – третья.
Так как мощность грунтов, относящихся к третьей категории по сейсмическим свойствам, более 10 метров в тридцатиметровой толще, следовательно, категория грунтов площадки строительства по сейсмическим свойствам – третья. Сейсмичность площадки строительства – 9 баллов [10].
7.2 На момент проведения полевых работ (август 2021 года) грунтовые воды вскрыты всеми скважинами на глубине 1,55 – 2,00 м от поверхности земли, что соответствует абсолютным отметкам 17,04 – 15,00м.
Согласно приложению «И» СП 11-105-97 ч. II, участок изысканий относится к постоянно подтопленному в естественных условиях I (I-А-1) [3].</t>
  </si>
  <si>
    <t>Онищенко М.И.</t>
  </si>
  <si>
    <t>:4189</t>
  </si>
  <si>
    <t>решением сессии XXXV Совета муниципального образования Темрюкский район VII созыва от 26.07.2022 № 287 «Об утверждении нормативов градостроительного проектирования муниципального образования Темрюкский район»;</t>
  </si>
  <si>
    <t>решением № 466 от 26 сентября 2023 LXXI сессии IV созыва "Об утверждении местных нормативов градостроительного проектирования Темрюкского городского поселения Темрюкского района Краснодарского края"</t>
  </si>
  <si>
    <t>решением №8 от 26 сентября 2024 года II сессии V созыва "О внесении изменений в решение LXXVII сессии Совета Темрюкского городского поселения Темрюкского района II созыва от 25 марта 2014 года № 595 "Об утверждении правил землепользования и застройки на территории Темрюкского городского поселения Темрюкского района Краснодарского края"</t>
  </si>
  <si>
    <t>В геоморфологическом отношении исследуемая площадка приурочена к низменной дельтовой аккумулятивной равнине, расположена в пределах правобережной I надпойменной террасы реки Кубань.
Рельеф участка относительно ровный, заросший травой и кустарником.
Абсолютные отметки поверхности земли колеблются от 10,11 м до 12,73 м.
Площадка изысканий расположена на пустыре, свободна от построек и на момент изысканий в хозяйственном отношении не использовалась. Из опасных геологических процессов, на исследуемой территории, выявлено подтопление, заболачивание и плоскостной смыв со склонов г. Гнилой.
Воздействие техногенной нагрузки на участке изысканий незначительно.</t>
  </si>
  <si>
    <t>04.25</t>
  </si>
  <si>
    <t>Абсолютные отметки поверхности земли колеблются от 10,11 м до 12,73 м.</t>
  </si>
  <si>
    <t>Зона Ж-2 - зона смешанной жилой застройки. 
Условно- разрешенный вид использования - Ведение садоводства. Код. 13.2 выделена для осуществление отдыха и (или) выращивания гражданами для собственных нужд сельскохозяйственных культур; размещение для собственных нужд садового дома, хозяйственных построек и гаражей.
Основной разрешенный вид использования - Коммунальное обслуживание. Код. 3.1 выделена для размещения зданий и сооружений в целях обеспечения физических и юридических лиц коммунальными услугами.
Основной вид разрешенного использования - Земельные участки (Территории общего пользования. Код. 12)- подкод 12.0.1 - Улично-дорожная сеть -  размещение объектов улично-дорожной сети: автомобильных дорог, трамвайных путей и пешеходных тротуаров в границах населенных пунктов, пешеходных переходов, бульваров, площадей, проездов, велодорожек и объектов велотранспортной и инженерной инфраструктуры; размещение придорожных стоянок (парковок) транспортных средств в границах городских улиц и дорог, а также некапитальных сооружений, предназначенных для охраны транспортных средств.</t>
  </si>
  <si>
    <t xml:space="preserve"> Для зоны Ж-2 - зоны смешанной жилой застройки. 
1) Ведение садоводства. Код. 13.2:
- минимальная/максимальная площадь земельного участка– 300/2500 кв. м;
- минимальная ширина земельных участков вдоль фронтона улицы(проезда) - 20 м;
-минимальные отступы  от красной линии улиц – 3 м., от красной линии  проездов – 3 м. От остальных границ земельного участка - 3 м ;
- максимальное количество этажей зданий – 3 этажа; 
- максимальный процент застройки в границах земельного участка – 65 %.
2) коммунальное обслуживание, код 3.1:
- минимальная/максимальная площадь земельного участка– 8/110 000 кв. м;
 - максимальное количество этажей  – не более 2 этажей;
- максимальная высота объектов капитального строительства от уровня земли до верха перекрытия последнего этажа (или конька кровли) - не более 12 м; 
-минимальные отступы от границ смежных  земельных участков – 5 м., от фронтальной границы участка – 5 м. (за исключением линейных объектов);
- максимальный процент застройки в границах земельного участка – 50%, за исключением линейных объектов;
Минимальный процент озеленения 10% от площади земельного участка, за исключением линейных объектов.
Не устанавливаются для линейных объектов.
3) Земельные участки (территории) общего  пользования, улично-дорожная сеть, код 12.0.1:
Предельные (минимальные и (или) максимальные) размеры земельных участков и предельные параметры разрешенного строительства, реконструкции объектов капитального строительства не подлежат установлению.</t>
  </si>
  <si>
    <t>ООО "ПГС" в 2025 г.</t>
  </si>
  <si>
    <t>технический отчет по результатам инженерно-геодезических изысканий  выполненный ООО "Геоэксперт" в 2025 г.</t>
  </si>
  <si>
    <t>Согласно информационного письма № 78-14-4009/25 от 13.03.2025 г. По данным единого государственного реестра объектов культурного наследия (памятники истории и культуры) народов Российской Федерации, перечня выявленных объектов культурного наследия, списка объектов, обладающих признаками объектов культурного наследия, материалам архива Управления, объекты культурного наследия (памятники истории и культуры), а также защитные зоны объектов культурного наследия на земельном участке отсутствуют.</t>
  </si>
  <si>
    <t>с севера и юга     – с землями администрации Темрюкского городского поселения, с запада и востока - с земельными участками поставленными на кадастровый учет.</t>
  </si>
  <si>
    <t>Информационное письмо Управления государственной охраны объектов культурного наследия № 78-14-4009/25 от 13.03.2025</t>
  </si>
  <si>
    <t xml:space="preserve"> в  юго-восточной части города Темрюка</t>
  </si>
  <si>
    <t>земельного участка с кадастровым номером  23:30:1203000:4189, расположенного по адресу:</t>
  </si>
  <si>
    <t>1,5 м  (расчетное движение менее 50 чел/час)</t>
  </si>
  <si>
    <t>СНТ "Цветочный"</t>
  </si>
  <si>
    <t xml:space="preserve">Расчетная ширина проезжей части  согласно СП 42.13330.2016 таб. 11.4 - проезд имеет следующие параметры:
число полос движения –2;
ширина проезжей части – 6,0 м;
 общей протяженностью – 222 м и 141 м.
Пешеходная связь предусматривается по тротуарам шириной 1,5 м (расчетное движение менее 50 чел/час) с двух сторон дороги.
</t>
  </si>
  <si>
    <t>054-2025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</si>
</sst>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0" fillId="0" borderId="0" xfId="0" applyNumberFormat="1" applyAlignment="1">
      <alignment vertical="top" wrapText="1"/>
    </xf>
    <xf numFmtId="0" fontId="3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" fontId="4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165" fontId="4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1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6"/>
  <sheetViews>
    <sheetView tabSelected="1" zoomScale="77" zoomScaleNormal="77" workbookViewId="0">
      <selection activeCell="A2" sqref="A2"/>
    </sheetView>
  </sheetViews>
  <sheetFormatPr defaultRowHeight="15" x14ac:dyDescent="0.25"/>
  <cols>
    <col min="5" max="5" width="10.42578125" customWidth="1"/>
    <col min="7" max="7" width="10.42578125" customWidth="1"/>
    <col min="9" max="9" width="9.5703125" bestFit="1" customWidth="1"/>
    <col min="17" max="17" width="9.5703125" customWidth="1"/>
    <col min="18" max="18" width="11.28515625" customWidth="1"/>
    <col min="19" max="19" width="12.28515625" customWidth="1"/>
    <col min="35" max="35" width="31.85546875" customWidth="1"/>
    <col min="41" max="41" width="18" customWidth="1"/>
    <col min="98" max="98" width="10.7109375" bestFit="1" customWidth="1"/>
  </cols>
  <sheetData>
    <row r="1" spans="1:112" ht="75" x14ac:dyDescent="0.25">
      <c r="A1" s="1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11" t="s">
        <v>8</v>
      </c>
      <c r="J1" s="9" t="s">
        <v>9</v>
      </c>
      <c r="K1" s="1" t="s">
        <v>10</v>
      </c>
      <c r="L1" s="1" t="s">
        <v>11</v>
      </c>
      <c r="M1" s="1" t="s">
        <v>12</v>
      </c>
      <c r="N1" t="s">
        <v>13</v>
      </c>
      <c r="O1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40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9" t="s">
        <v>29</v>
      </c>
      <c r="AF1" s="9" t="s">
        <v>30</v>
      </c>
      <c r="AG1" t="s">
        <v>31</v>
      </c>
      <c r="AH1" s="9" t="s">
        <v>32</v>
      </c>
      <c r="AI1" s="1" t="s">
        <v>34</v>
      </c>
      <c r="AJ1" s="8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11" t="s">
        <v>41</v>
      </c>
      <c r="AP1" s="11" t="s">
        <v>42</v>
      </c>
      <c r="AQ1" s="11" t="s">
        <v>43</v>
      </c>
      <c r="AR1" s="9" t="s">
        <v>44</v>
      </c>
      <c r="AS1" s="9" t="s">
        <v>45</v>
      </c>
      <c r="AT1" s="11" t="s">
        <v>46</v>
      </c>
      <c r="AU1" s="9" t="s">
        <v>47</v>
      </c>
      <c r="AV1" s="1" t="s">
        <v>61</v>
      </c>
      <c r="AW1" t="s">
        <v>56</v>
      </c>
      <c r="AX1" s="9" t="s">
        <v>57</v>
      </c>
      <c r="AY1" s="9" t="s">
        <v>62</v>
      </c>
      <c r="AZ1" s="9" t="s">
        <v>63</v>
      </c>
      <c r="BA1" s="9" t="s">
        <v>64</v>
      </c>
      <c r="BB1" s="9" t="s">
        <v>65</v>
      </c>
      <c r="BC1" s="9" t="s">
        <v>66</v>
      </c>
      <c r="BD1" s="9" t="s">
        <v>67</v>
      </c>
      <c r="BE1" s="9" t="s">
        <v>68</v>
      </c>
      <c r="BF1" s="9" t="s">
        <v>69</v>
      </c>
      <c r="BG1" s="9" t="s">
        <v>70</v>
      </c>
      <c r="BH1" s="9" t="s">
        <v>71</v>
      </c>
      <c r="BI1" s="9" t="s">
        <v>72</v>
      </c>
      <c r="BJ1" s="9" t="s">
        <v>73</v>
      </c>
      <c r="BK1" s="9" t="s">
        <v>74</v>
      </c>
      <c r="BL1" s="9" t="s">
        <v>75</v>
      </c>
      <c r="BM1" s="9" t="s">
        <v>76</v>
      </c>
      <c r="BN1" s="9" t="s">
        <v>77</v>
      </c>
      <c r="BO1" s="9" t="s">
        <v>78</v>
      </c>
      <c r="BP1" s="9" t="s">
        <v>79</v>
      </c>
      <c r="BQ1" s="9" t="s">
        <v>80</v>
      </c>
      <c r="BR1" s="9" t="s">
        <v>81</v>
      </c>
      <c r="BS1" s="9" t="s">
        <v>82</v>
      </c>
      <c r="BT1" s="9" t="s">
        <v>83</v>
      </c>
      <c r="BU1" s="9" t="s">
        <v>84</v>
      </c>
      <c r="BV1" s="9" t="s">
        <v>85</v>
      </c>
      <c r="BW1" s="9" t="s">
        <v>86</v>
      </c>
      <c r="BX1" s="9" t="s">
        <v>87</v>
      </c>
      <c r="BY1" s="9" t="s">
        <v>88</v>
      </c>
      <c r="BZ1" s="9" t="s">
        <v>89</v>
      </c>
      <c r="CA1" s="9" t="s">
        <v>90</v>
      </c>
      <c r="CB1" s="9" t="s">
        <v>91</v>
      </c>
      <c r="CC1" s="9" t="s">
        <v>92</v>
      </c>
      <c r="CD1" s="9" t="s">
        <v>93</v>
      </c>
      <c r="CE1" s="9" t="s">
        <v>94</v>
      </c>
      <c r="CF1" s="9" t="s">
        <v>95</v>
      </c>
      <c r="CG1" s="9" t="s">
        <v>96</v>
      </c>
      <c r="CH1" s="9" t="s">
        <v>97</v>
      </c>
      <c r="CI1" s="9" t="s">
        <v>98</v>
      </c>
      <c r="CJ1" s="9" t="s">
        <v>99</v>
      </c>
      <c r="CK1" s="9" t="s">
        <v>100</v>
      </c>
      <c r="CL1" s="9" t="s">
        <v>101</v>
      </c>
      <c r="CM1" s="9" t="s">
        <v>102</v>
      </c>
      <c r="CN1" s="9" t="s">
        <v>103</v>
      </c>
      <c r="CO1" s="9" t="s">
        <v>104</v>
      </c>
      <c r="CP1" s="9" t="s">
        <v>105</v>
      </c>
      <c r="CQ1" s="9" t="s">
        <v>106</v>
      </c>
      <c r="CR1" s="9" t="s">
        <v>107</v>
      </c>
      <c r="CS1" s="9" t="s">
        <v>108</v>
      </c>
      <c r="CT1" s="9" t="s">
        <v>109</v>
      </c>
      <c r="CU1" s="9" t="s">
        <v>110</v>
      </c>
      <c r="CV1" s="9" t="s">
        <v>111</v>
      </c>
      <c r="CW1" s="1" t="s">
        <v>112</v>
      </c>
      <c r="CX1" s="1" t="s">
        <v>113</v>
      </c>
      <c r="CY1" s="9" t="s">
        <v>114</v>
      </c>
      <c r="CZ1" s="9" t="s">
        <v>115</v>
      </c>
      <c r="DA1" s="9" t="s">
        <v>116</v>
      </c>
      <c r="DB1" s="9" t="s">
        <v>117</v>
      </c>
      <c r="DC1" s="9" t="s">
        <v>118</v>
      </c>
      <c r="DD1" t="s">
        <v>57</v>
      </c>
      <c r="DE1" t="s">
        <v>58</v>
      </c>
      <c r="DF1" t="s">
        <v>59</v>
      </c>
      <c r="DG1" s="9" t="s">
        <v>123</v>
      </c>
      <c r="DH1" t="s">
        <v>124</v>
      </c>
    </row>
    <row r="2" spans="1:112" ht="409.5" x14ac:dyDescent="0.25">
      <c r="A2" s="2" t="s">
        <v>156</v>
      </c>
      <c r="B2" s="3" t="s">
        <v>125</v>
      </c>
      <c r="C2" s="2" t="s">
        <v>49</v>
      </c>
      <c r="D2" s="2" t="s">
        <v>48</v>
      </c>
      <c r="E2" s="2" t="s">
        <v>126</v>
      </c>
      <c r="F2" s="4" t="s">
        <v>137</v>
      </c>
      <c r="G2" s="5">
        <v>11715</v>
      </c>
      <c r="H2" s="6">
        <f>G2/10000</f>
        <v>1.1715</v>
      </c>
      <c r="I2" s="10">
        <v>0.77959999999999996</v>
      </c>
      <c r="J2" s="5">
        <v>24</v>
      </c>
      <c r="K2" s="27">
        <f>J2/H2</f>
        <v>20.486555697823302</v>
      </c>
      <c r="L2" s="2" t="s">
        <v>50</v>
      </c>
      <c r="M2" s="2" t="s">
        <v>51</v>
      </c>
      <c r="N2" s="2" t="s">
        <v>52</v>
      </c>
      <c r="O2" s="2" t="s">
        <v>53</v>
      </c>
      <c r="P2" s="3" t="s">
        <v>119</v>
      </c>
      <c r="Q2" s="2" t="s">
        <v>138</v>
      </c>
      <c r="R2" s="3" t="s">
        <v>139</v>
      </c>
      <c r="S2" s="3" t="s">
        <v>140</v>
      </c>
      <c r="T2" s="9" t="s">
        <v>129</v>
      </c>
      <c r="U2" s="9" t="s">
        <v>141</v>
      </c>
      <c r="V2" s="9" t="s">
        <v>130</v>
      </c>
      <c r="W2" s="3" t="s">
        <v>127</v>
      </c>
      <c r="X2" s="9" t="s">
        <v>131</v>
      </c>
      <c r="Y2" s="2" t="s">
        <v>55</v>
      </c>
      <c r="Z2" s="2" t="s">
        <v>55</v>
      </c>
      <c r="AA2" s="29" t="s">
        <v>132</v>
      </c>
      <c r="AB2" s="7" t="s">
        <v>142</v>
      </c>
      <c r="AC2" s="4" t="s">
        <v>143</v>
      </c>
      <c r="AD2" s="3" t="s">
        <v>144</v>
      </c>
      <c r="AE2" s="1" t="s">
        <v>145</v>
      </c>
      <c r="AF2" s="7" t="s">
        <v>142</v>
      </c>
      <c r="AG2" s="7" t="s">
        <v>54</v>
      </c>
      <c r="AH2" s="3" t="s">
        <v>33</v>
      </c>
      <c r="AI2" s="3" t="s">
        <v>60</v>
      </c>
      <c r="AJ2" s="2"/>
      <c r="AK2" s="3" t="s">
        <v>120</v>
      </c>
      <c r="AL2" s="3" t="s">
        <v>121</v>
      </c>
      <c r="AM2" s="3" t="s">
        <v>146</v>
      </c>
      <c r="AN2" s="3" t="s">
        <v>147</v>
      </c>
      <c r="AO2" s="9" t="s">
        <v>133</v>
      </c>
      <c r="AP2" s="29" t="s">
        <v>134</v>
      </c>
      <c r="AQ2" s="9" t="s">
        <v>135</v>
      </c>
      <c r="AR2" s="29" t="s">
        <v>148</v>
      </c>
      <c r="AS2" s="3" t="s">
        <v>149</v>
      </c>
      <c r="AT2" s="1" t="s">
        <v>128</v>
      </c>
      <c r="AU2" s="3" t="s">
        <v>122</v>
      </c>
      <c r="AV2" s="29" t="s">
        <v>150</v>
      </c>
      <c r="AW2" s="3" t="s">
        <v>151</v>
      </c>
      <c r="AX2" s="3" t="s">
        <v>152</v>
      </c>
      <c r="AY2" s="12">
        <v>10</v>
      </c>
      <c r="AZ2" s="13">
        <f>AY2*3</f>
        <v>30</v>
      </c>
      <c r="BA2" s="14">
        <f>AZ2*235*1.1</f>
        <v>7755.0000000000009</v>
      </c>
      <c r="BB2" s="14">
        <f>BA2/1000</f>
        <v>7.7550000000000008</v>
      </c>
      <c r="BC2" s="15">
        <v>1.54</v>
      </c>
      <c r="BD2" s="14">
        <f>BB2+BC2</f>
        <v>9.2950000000000017</v>
      </c>
      <c r="BE2" s="14">
        <f>BD2/1.1</f>
        <v>8.4500000000000011</v>
      </c>
      <c r="BF2" s="15">
        <f>AZ2*406.8</f>
        <v>12204</v>
      </c>
      <c r="BG2" s="15">
        <f>AZ2*852</f>
        <v>25560</v>
      </c>
      <c r="BH2" s="15">
        <f>AZ2*280</f>
        <v>8400</v>
      </c>
      <c r="BI2" s="15">
        <f>BH2/1000</f>
        <v>8.4</v>
      </c>
      <c r="BJ2" s="16">
        <f>AZ2/1000*65</f>
        <v>1.95</v>
      </c>
      <c r="BK2" s="16">
        <f>AZ2/1000*123</f>
        <v>3.69</v>
      </c>
      <c r="BL2" s="15">
        <f>AZ2*300/100</f>
        <v>90</v>
      </c>
      <c r="BM2" s="16">
        <f>AZ2*487.6/1000</f>
        <v>14.628</v>
      </c>
      <c r="BN2" s="2">
        <v>30</v>
      </c>
      <c r="BO2" s="15">
        <f>DC2*0.08*100</f>
        <v>0</v>
      </c>
      <c r="BP2" s="4">
        <v>0</v>
      </c>
      <c r="BQ2" s="15">
        <f>AZ2*6</f>
        <v>180</v>
      </c>
      <c r="BR2" s="15">
        <f>BQ2*0.5</f>
        <v>90</v>
      </c>
      <c r="BS2" s="2">
        <v>0</v>
      </c>
      <c r="BT2" s="17">
        <f>BS2*0.7</f>
        <v>0</v>
      </c>
      <c r="BU2" s="17">
        <f>BS2*0.3</f>
        <v>0</v>
      </c>
      <c r="BV2" s="15">
        <f>BJ2*0.7</f>
        <v>1.365</v>
      </c>
      <c r="BW2" s="4">
        <v>20</v>
      </c>
      <c r="BX2" s="15">
        <f>AZ2*0.2</f>
        <v>6</v>
      </c>
      <c r="BY2" s="4">
        <v>30</v>
      </c>
      <c r="BZ2" s="15">
        <f>AZ2*0.7</f>
        <v>21</v>
      </c>
      <c r="CA2" s="4">
        <v>100</v>
      </c>
      <c r="CB2" s="15">
        <v>638</v>
      </c>
      <c r="CC2" s="18">
        <f>BS2/10000</f>
        <v>0</v>
      </c>
      <c r="CD2" s="19">
        <f>BP2/10000</f>
        <v>0</v>
      </c>
      <c r="CE2" s="14">
        <f>I2/H2*100</f>
        <v>66.547161758429368</v>
      </c>
      <c r="CF2" s="14">
        <v>0</v>
      </c>
      <c r="CG2" s="14">
        <f>100-CE2-CF2-CI2</f>
        <v>1.0926163038839007</v>
      </c>
      <c r="CH2" s="2">
        <v>0.37909999999999999</v>
      </c>
      <c r="CI2" s="14">
        <f>(CH2/H2*100)</f>
        <v>32.360221937686731</v>
      </c>
      <c r="CJ2" s="5">
        <v>671</v>
      </c>
      <c r="CK2" s="20">
        <f>CJ2/10000</f>
        <v>6.7100000000000007E-2</v>
      </c>
      <c r="CL2" s="20">
        <f>3120/10000</f>
        <v>0.312</v>
      </c>
      <c r="CM2" s="21">
        <f>BS2+CJ2</f>
        <v>671</v>
      </c>
      <c r="CN2" s="21">
        <f>CM2/G2*100</f>
        <v>5.727699530516432</v>
      </c>
      <c r="CO2" s="22">
        <f>AY2*60</f>
        <v>600</v>
      </c>
      <c r="CP2" s="23">
        <f>CS2/H2</f>
        <v>0.51216389244558258</v>
      </c>
      <c r="CQ2" s="22">
        <f>AZ2/1000</f>
        <v>0.03</v>
      </c>
      <c r="CR2" s="28">
        <f>AZ2/H2</f>
        <v>25.608194622279129</v>
      </c>
      <c r="CS2" s="22">
        <f>CO2/1000</f>
        <v>0.6</v>
      </c>
      <c r="CT2" s="24">
        <v>363</v>
      </c>
      <c r="CU2" s="25">
        <f>CT2/1000</f>
        <v>0.36299999999999999</v>
      </c>
      <c r="CV2" s="3" t="s">
        <v>153</v>
      </c>
      <c r="CW2" s="21">
        <f>DC2/CX2</f>
        <v>0</v>
      </c>
      <c r="CX2" s="2">
        <v>40</v>
      </c>
      <c r="CY2" s="2">
        <v>0</v>
      </c>
      <c r="CZ2" s="26">
        <f>CY2*0.1</f>
        <v>0</v>
      </c>
      <c r="DA2" s="3">
        <v>1</v>
      </c>
      <c r="DB2" s="2">
        <f>CY2+AY2</f>
        <v>10</v>
      </c>
      <c r="DC2" s="2">
        <v>0</v>
      </c>
      <c r="DD2" s="3" t="s">
        <v>152</v>
      </c>
      <c r="DE2" s="3" t="s">
        <v>154</v>
      </c>
      <c r="DF2" s="1" t="s">
        <v>155</v>
      </c>
      <c r="DG2" s="3" t="s">
        <v>146</v>
      </c>
      <c r="DH2" s="3" t="s">
        <v>136</v>
      </c>
    </row>
    <row r="3" spans="1:112" x14ac:dyDescent="0.25">
      <c r="AP3" s="1"/>
    </row>
    <row r="6" spans="1:112" x14ac:dyDescent="0.25">
      <c r="BA6" s="1"/>
    </row>
  </sheetData>
  <pageMargins left="0.7" right="0.7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Яков</cp:lastModifiedBy>
  <dcterms:created xsi:type="dcterms:W3CDTF">2020-03-23T07:44:01Z</dcterms:created>
  <dcterms:modified xsi:type="dcterms:W3CDTF">2025-04-28T12:32:43Z</dcterms:modified>
</cp:coreProperties>
</file>